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<sst xmlns="http://schemas.openxmlformats.org/spreadsheetml/2006/main" count="1995" uniqueCount="694">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</sst>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3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44834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44858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73" sqref="D7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2033</v>
      </c>
      <c r="D12" s="137">
        <v>2033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>
        <v>559</v>
      </c>
      <c r="D13" s="137">
        <v>592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15</v>
      </c>
      <c r="D17" s="137">
        <v>17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2622</v>
      </c>
      <c r="D20" s="377">
        <f>SUM(D12:D19)</f>
        <v>2659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2705</v>
      </c>
      <c r="H21" s="137">
        <v>2705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2713</v>
      </c>
      <c r="H26" s="377">
        <f>H20+H21+H22</f>
        <v>2713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-217</v>
      </c>
      <c r="H28" s="375">
        <f>SUM(H29:H31)</f>
        <v>-960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1499</v>
      </c>
      <c r="H29" s="137">
        <v>756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-1716</v>
      </c>
      <c r="H30" s="137">
        <v>-1716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-52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-269</v>
      </c>
      <c r="H34" s="377">
        <f>H28+H32+H33</f>
        <v>-217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2499</v>
      </c>
      <c r="H37" s="379">
        <f>H26+H18+H34</f>
        <v>2551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40</v>
      </c>
      <c r="H54" s="137">
        <v>40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2622</v>
      </c>
      <c r="D56" s="381">
        <f>D20+D21+D22+D28+D33+D46+D52+D54+D55</f>
        <v>2659</v>
      </c>
      <c r="E56" s="87" t="s">
        <v>557</v>
      </c>
      <c r="F56" s="86" t="s">
        <v>172</v>
      </c>
      <c r="G56" s="378">
        <f>G50+G52+G53+G54+G55</f>
        <v>40</v>
      </c>
      <c r="H56" s="379">
        <f>H50+H52+H53+H54+H55</f>
        <v>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230</v>
      </c>
      <c r="H61" s="375">
        <f>SUM(H62:H68)</f>
        <v>182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</v>
      </c>
      <c r="H64" s="137">
        <v>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12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54</v>
      </c>
      <c r="H66" s="137">
        <v>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27</v>
      </c>
      <c r="H67" s="137">
        <v>22</v>
      </c>
    </row>
    <row r="68" spans="1:8" ht="15.75">
      <c r="A68" s="76" t="s">
        <v>206</v>
      </c>
      <c r="B68" s="78" t="s">
        <v>207</v>
      </c>
      <c r="C68" s="138">
        <v>188</v>
      </c>
      <c r="D68" s="137">
        <v>188</v>
      </c>
      <c r="E68" s="76" t="s">
        <v>212</v>
      </c>
      <c r="F68" s="80" t="s">
        <v>213</v>
      </c>
      <c r="G68" s="138">
        <v>132</v>
      </c>
      <c r="H68" s="137">
        <v>115</v>
      </c>
    </row>
    <row r="69" spans="1:8" ht="15.75">
      <c r="A69" s="76" t="s">
        <v>210</v>
      </c>
      <c r="B69" s="78" t="s">
        <v>211</v>
      </c>
      <c r="C69" s="138">
        <v>1</v>
      </c>
      <c r="D69" s="137"/>
      <c r="E69" s="142" t="s">
        <v>79</v>
      </c>
      <c r="F69" s="80" t="s">
        <v>216</v>
      </c>
      <c r="G69" s="138">
        <v>54</v>
      </c>
      <c r="H69" s="137">
        <v>86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284</v>
      </c>
      <c r="H71" s="377">
        <f>H59+H60+H61+H69+H70</f>
        <v>268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195</v>
      </c>
      <c r="D76" s="377">
        <f>SUM(D68:D75)</f>
        <v>197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284</v>
      </c>
      <c r="H79" s="379">
        <f>H71+H73+H75+H77</f>
        <v>268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201</v>
      </c>
      <c r="D94" s="381">
        <f>D65+D76+D85+D92+D93</f>
        <v>200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2823</v>
      </c>
      <c r="D95" s="383">
        <f>D94+D56</f>
        <v>2859</v>
      </c>
      <c r="E95" s="169" t="s">
        <v>633</v>
      </c>
      <c r="F95" s="280" t="s">
        <v>268</v>
      </c>
      <c r="G95" s="382">
        <f>G37+G40+G56+G79</f>
        <v>2823</v>
      </c>
      <c r="H95" s="383">
        <f>H37+H40+H56+H79</f>
        <v>2859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44858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17" sqref="G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109</v>
      </c>
      <c r="D13" s="257">
        <v>61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37</v>
      </c>
      <c r="D14" s="257">
        <v>46</v>
      </c>
      <c r="E14" s="185" t="s">
        <v>285</v>
      </c>
      <c r="F14" s="180" t="s">
        <v>286</v>
      </c>
      <c r="G14" s="256">
        <v>291</v>
      </c>
      <c r="H14" s="257">
        <v>266</v>
      </c>
    </row>
    <row r="15" spans="1:8" ht="15.75">
      <c r="A15" s="135" t="s">
        <v>287</v>
      </c>
      <c r="B15" s="131" t="s">
        <v>288</v>
      </c>
      <c r="C15" s="256">
        <v>180</v>
      </c>
      <c r="D15" s="257">
        <v>166</v>
      </c>
      <c r="E15" s="185" t="s">
        <v>79</v>
      </c>
      <c r="F15" s="180" t="s">
        <v>289</v>
      </c>
      <c r="G15" s="256">
        <v>17</v>
      </c>
      <c r="H15" s="257"/>
    </row>
    <row r="16" spans="1:8" ht="15.75">
      <c r="A16" s="135" t="s">
        <v>290</v>
      </c>
      <c r="B16" s="131" t="s">
        <v>291</v>
      </c>
      <c r="C16" s="256">
        <v>22</v>
      </c>
      <c r="D16" s="257">
        <v>21</v>
      </c>
      <c r="E16" s="176" t="s">
        <v>52</v>
      </c>
      <c r="F16" s="204" t="s">
        <v>292</v>
      </c>
      <c r="G16" s="407">
        <f>SUM(G12:G15)</f>
        <v>308</v>
      </c>
      <c r="H16" s="408">
        <f>SUM(H12:H15)</f>
        <v>266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359</v>
      </c>
      <c r="D22" s="408">
        <f>SUM(D12:D18)+D19</f>
        <v>299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360</v>
      </c>
      <c r="D31" s="414">
        <f>D29+D22</f>
        <v>300</v>
      </c>
      <c r="E31" s="191" t="s">
        <v>548</v>
      </c>
      <c r="F31" s="206" t="s">
        <v>331</v>
      </c>
      <c r="G31" s="193">
        <f>G16+G18+G27</f>
        <v>308</v>
      </c>
      <c r="H31" s="194">
        <f>H16+H18+H27</f>
        <v>266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52</v>
      </c>
      <c r="H33" s="408">
        <f>IF((D31-H31)&gt;0,D31-H31,0)</f>
        <v>34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360</v>
      </c>
      <c r="D36" s="416">
        <f>D31-D34+D35</f>
        <v>300</v>
      </c>
      <c r="E36" s="202" t="s">
        <v>346</v>
      </c>
      <c r="F36" s="196" t="s">
        <v>347</v>
      </c>
      <c r="G36" s="207">
        <f>G35-G34+G31</f>
        <v>308</v>
      </c>
      <c r="H36" s="208">
        <f>H35-H34+H31</f>
        <v>266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52</v>
      </c>
      <c r="H37" s="194">
        <f>IF((D36-H36)&gt;0,D36-H36,0)</f>
        <v>34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52</v>
      </c>
      <c r="H42" s="184">
        <f>IF(H37&gt;0,IF(D38+H37&lt;0,0,D38+H37),IF(D37-D38&lt;0,D38-D37,0))</f>
        <v>34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52</v>
      </c>
      <c r="H44" s="208">
        <f>IF(D42=0,IF(H42-H43&gt;0,H42-H43+D43,0),IF(D42-D43&lt;0,D43-D42+H43,0))</f>
        <v>34</v>
      </c>
    </row>
    <row r="45" spans="1:8" ht="16.5" thickBot="1">
      <c r="A45" s="210" t="s">
        <v>371</v>
      </c>
      <c r="B45" s="211" t="s">
        <v>372</v>
      </c>
      <c r="C45" s="409">
        <f>C36+C38+C42</f>
        <v>360</v>
      </c>
      <c r="D45" s="410">
        <f>D36+D38+D42</f>
        <v>300</v>
      </c>
      <c r="E45" s="210" t="s">
        <v>373</v>
      </c>
      <c r="F45" s="212" t="s">
        <v>374</v>
      </c>
      <c r="G45" s="409">
        <f>G42+G36</f>
        <v>360</v>
      </c>
      <c r="H45" s="410">
        <f>H42+H36</f>
        <v>300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44858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22">
      <selection activeCell="G45" sqref="G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322</v>
      </c>
      <c r="D11" s="137">
        <v>297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-109</v>
      </c>
      <c r="D12" s="137">
        <v>-116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-167</v>
      </c>
      <c r="D14" s="137">
        <v>-129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-34</v>
      </c>
      <c r="D15" s="137">
        <v>-36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7">
        <v>-17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44858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63:E63"/>
    <mergeCell ref="B64:E64"/>
    <mergeCell ref="B65:E65"/>
    <mergeCell ref="B66:E66"/>
    <mergeCell ref="A51:D51"/>
    <mergeCell ref="B59:E59"/>
    <mergeCell ref="B60:E60"/>
    <mergeCell ref="B62:E62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4">
      <selection activeCell="B42" sqref="B42:H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2705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1499</v>
      </c>
      <c r="J13" s="363">
        <f>'1-Баланс'!H30+'1-Баланс'!H33</f>
        <v>-1716</v>
      </c>
      <c r="K13" s="364"/>
      <c r="L13" s="363">
        <f>SUM(C13:K13)</f>
        <v>2551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2705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1499</v>
      </c>
      <c r="J17" s="432">
        <f t="shared" si="2"/>
        <v>-1716</v>
      </c>
      <c r="K17" s="432">
        <f t="shared" si="2"/>
        <v>0</v>
      </c>
      <c r="L17" s="363">
        <f t="shared" si="1"/>
        <v>2551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-52</v>
      </c>
      <c r="K18" s="364"/>
      <c r="L18" s="363">
        <f t="shared" si="1"/>
        <v>-52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2705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1499</v>
      </c>
      <c r="J31" s="432">
        <f t="shared" si="6"/>
        <v>-1768</v>
      </c>
      <c r="K31" s="432">
        <f t="shared" si="6"/>
        <v>0</v>
      </c>
      <c r="L31" s="363">
        <f t="shared" si="1"/>
        <v>2499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2705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1499</v>
      </c>
      <c r="J34" s="366">
        <f t="shared" si="7"/>
        <v>-1768</v>
      </c>
      <c r="K34" s="366">
        <f t="shared" si="7"/>
        <v>0</v>
      </c>
      <c r="L34" s="430">
        <f t="shared" si="1"/>
        <v>2499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44858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B43:E43"/>
    <mergeCell ref="B47:E47"/>
    <mergeCell ref="B48:E48"/>
    <mergeCell ref="B49:E49"/>
    <mergeCell ref="B50:E50"/>
    <mergeCell ref="B44:E44"/>
    <mergeCell ref="B46:E46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44858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2823</v>
      </c>
      <c r="D6" s="453">
        <f aca="true" t="shared" si="0" ref="D6:D15">C6-E6</f>
        <v>0</v>
      </c>
      <c r="E6" s="452">
        <f>'1-Баланс'!G95</f>
        <v>2823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2499</v>
      </c>
      <c r="D7" s="453">
        <f t="shared" si="0"/>
        <v>2444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-52</v>
      </c>
      <c r="D8" s="453">
        <f t="shared" si="0"/>
        <v>0</v>
      </c>
      <c r="E8" s="452">
        <f>ABS('2-Отчет за доходите'!C44)-ABS('2-Отчет за доходите'!G44)</f>
        <v>-52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4</v>
      </c>
      <c r="D10" s="453">
        <f t="shared" si="0"/>
        <v>0</v>
      </c>
      <c r="E10" s="452">
        <f>'3-Отчет за паричния поток'!C46</f>
        <v>4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2499</v>
      </c>
      <c r="D11" s="453">
        <f t="shared" si="0"/>
        <v>0</v>
      </c>
      <c r="E11" s="452">
        <f>'4-Отчет за собствения капитал'!L34</f>
        <v>2499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-0.16883116883116883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-0.020808323329331732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-0.16049382716049382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-0.018420120439249024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0.8555555555555555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0.7077464788732394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0.7007042253521126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0.014084507042253521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0.014084507042253521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0.11746758199847444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0.10910379029401346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0.015754233950374164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0.12965186074429771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0.11477151965993623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0.12012987012987013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8.756756756756756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2033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559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15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2622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2622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188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195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201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2823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2705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2713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-217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1499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-1716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-52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-269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2499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230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27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132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54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284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284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109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37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180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22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359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360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360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360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291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308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308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52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308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52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52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52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322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-109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-167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-34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2705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2705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2705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2705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1499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1499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1499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1499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-1716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-1716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-52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-1768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-1768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2551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2551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-52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2499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2499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2022-01-27T09:25:58Z</cp:lastPrinted>
  <dcterms:created xsi:type="dcterms:W3CDTF">2006-09-16T00:00:00Z</dcterms:created>
  <dcterms:modified xsi:type="dcterms:W3CDTF">2022-10-26T09:29:00Z</dcterms:modified>
  <cp:category/>
  <cp:version/>
  <cp:contentType/>
  <cp:contentStatus/>
</cp:coreProperties>
</file>